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utente\Desktop\ARITECH\"/>
    </mc:Choice>
  </mc:AlternateContent>
  <xr:revisionPtr revIDLastSave="0" documentId="13_ncr:1_{41E5F082-91F2-4E13-855A-0CC3E6F9BA94}" xr6:coauthVersionLast="47" xr6:coauthVersionMax="47" xr10:uidLastSave="{00000000-0000-0000-0000-000000000000}"/>
  <bookViews>
    <workbookView xWindow="9435" yWindow="1170" windowWidth="24075" windowHeight="1459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" l="1"/>
  <c r="I30" i="1"/>
  <c r="J30" i="1"/>
  <c r="I26" i="1"/>
  <c r="I29" i="1"/>
  <c r="K22" i="1"/>
  <c r="K21" i="1"/>
  <c r="K17" i="1"/>
  <c r="K18" i="1"/>
  <c r="K19" i="1"/>
  <c r="K20" i="1"/>
  <c r="K16" i="1"/>
  <c r="G21" i="1"/>
  <c r="G17" i="1"/>
  <c r="G18" i="1"/>
  <c r="G19" i="1"/>
  <c r="G20" i="1"/>
  <c r="G16" i="1"/>
  <c r="F17" i="1"/>
  <c r="F18" i="1"/>
  <c r="F19" i="1"/>
  <c r="F20" i="1"/>
  <c r="F16" i="1"/>
  <c r="I21" i="1"/>
  <c r="D21" i="1"/>
  <c r="D17" i="1"/>
  <c r="D18" i="1"/>
  <c r="D19" i="1"/>
  <c r="D20" i="1"/>
  <c r="I17" i="1"/>
  <c r="I18" i="1"/>
  <c r="I19" i="1"/>
  <c r="I20" i="1"/>
  <c r="H20" i="1"/>
  <c r="H19" i="1"/>
  <c r="H18" i="1"/>
  <c r="H17" i="1"/>
  <c r="H16" i="1"/>
  <c r="I16" i="1" s="1"/>
  <c r="D16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  <c r="G3" i="1"/>
  <c r="D3" i="1"/>
  <c r="G2" i="1"/>
  <c r="D2" i="1"/>
  <c r="G13" i="1" l="1"/>
  <c r="D13" i="1"/>
  <c r="I27" i="1"/>
  <c r="I31" i="1" l="1"/>
  <c r="I32" i="1" s="1"/>
  <c r="J32" i="1" s="1"/>
</calcChain>
</file>

<file path=xl/sharedStrings.xml><?xml version="1.0" encoding="utf-8"?>
<sst xmlns="http://schemas.openxmlformats.org/spreadsheetml/2006/main" count="38" uniqueCount="38">
  <si>
    <t>MATERIALE</t>
  </si>
  <si>
    <t>Q.TA'</t>
  </si>
  <si>
    <t>PREZZO UNITARIO</t>
  </si>
  <si>
    <t>PREZZO TOTALE</t>
  </si>
  <si>
    <t>MANODOPERA</t>
  </si>
  <si>
    <t>TOT. MANODOPERA</t>
  </si>
  <si>
    <t>AP7803</t>
  </si>
  <si>
    <t>AP7003</t>
  </si>
  <si>
    <t>AP7031</t>
  </si>
  <si>
    <t>AP7021 (cmq i nostri)</t>
  </si>
  <si>
    <t>BATTERIA 7AH</t>
  </si>
  <si>
    <t>MD80FG</t>
  </si>
  <si>
    <t>T-REX</t>
  </si>
  <si>
    <t>PULSANTE USCITA EM.</t>
  </si>
  <si>
    <t>CONTATTO MAGNETICO</t>
  </si>
  <si>
    <t>SOUNDER</t>
  </si>
  <si>
    <t>M3105-LVE</t>
  </si>
  <si>
    <t>ADV-CAM-P-1Y</t>
  </si>
  <si>
    <t>GSC-Om-P-1C</t>
  </si>
  <si>
    <t>GSC-OM-P-1ID</t>
  </si>
  <si>
    <t>ADV-KIWIM-1Y</t>
  </si>
  <si>
    <t>Costo materiale cd</t>
  </si>
  <si>
    <t>Costo mat. Tot</t>
  </si>
  <si>
    <t>Kiwi Analytics Software</t>
  </si>
  <si>
    <t>AXIS IP Dome M3105-LVE compact mini dome in a vandal-resistant</t>
  </si>
  <si>
    <t>Genetec Advantage for 1 Omnicast Pro Camera – 1 year</t>
  </si>
  <si>
    <t>Camera licencing</t>
  </si>
  <si>
    <t>Genetec Advantage for kiwiVision either Bundle One</t>
  </si>
  <si>
    <t>hh cd</t>
  </si>
  <si>
    <t>hh tot</t>
  </si>
  <si>
    <t>GG tot 2P</t>
  </si>
  <si>
    <t>Costo manodopera tot</t>
  </si>
  <si>
    <t>Costo tot</t>
  </si>
  <si>
    <t>Margine</t>
  </si>
  <si>
    <t>Costo squadra installazione</t>
  </si>
  <si>
    <t>Costo squadra attivazione</t>
  </si>
  <si>
    <t>Prezzo tot da computo</t>
  </si>
  <si>
    <t>Prezzo con sconto di 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</si>
</sst>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410]\ #,##0.00;\-[$€-410]\ #,##0.00"/>
    <numFmt numFmtId="165" formatCode="&quot;€&quot;\ #,##0.00"/>
    <numFmt numFmtId="166" formatCode="#,##0.00\ [$€-410];\-#,##0.00\ [$€-410]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164" fontId="0" fillId="0" borderId="0" xfId="0" applyNumberFormat="1">
      <alignment vertical="center"/>
    </xf>
    <xf numFmtId="164" fontId="2" fillId="0" borderId="0" xfId="0" applyNumberFormat="1" applyFont="1">
      <alignment vertical="center"/>
    </xf>
    <xf numFmtId="0" fontId="1" fillId="0" borderId="0" xfId="0" applyFont="1">
      <alignment vertical="center"/>
    </xf>
    <xf numFmtId="165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>
      <alignment vertical="center"/>
    </xf>
    <xf numFmtId="166" fontId="0" fillId="0" borderId="0" xfId="0" applyNumberFormat="1">
      <alignment vertical="center"/>
    </xf>
    <xf numFmtId="0" fontId="5" fillId="0" borderId="1" xfId="0" applyFont="1" applyBorder="1" applyAlignment="1">
      <alignment horizontal="left"/>
    </xf>
    <xf numFmtId="165" fontId="3" fillId="0" borderId="0" xfId="0" applyNumberFormat="1" applyFont="1">
      <alignment vertical="center"/>
    </xf>
    <xf numFmtId="10" fontId="0" fillId="0" borderId="0" xfId="1" applyNumberFormat="1" applyFont="1" applyAlignment="1">
      <alignment horizontal="left" vertical="center"/>
    </xf>
    <xf numFmtId="10" fontId="3" fillId="0" borderId="0" xfId="1" applyNumberFormat="1" applyFont="1" applyAlignment="1">
      <alignment horizontal="left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selection activeCell="A16" sqref="A16"/>
    </sheetView>
  </sheetViews>
  <sheetFormatPr defaultColWidth="9.140625" defaultRowHeight="15"/>
  <cols>
    <col min="1" max="1" width="21.42578125" customWidth="1"/>
    <col min="3" max="3" width="18.28515625" customWidth="1"/>
    <col min="4" max="4" width="16" customWidth="1"/>
    <col min="6" max="6" width="15.28515625" customWidth="1"/>
    <col min="7" max="7" width="20.28515625" customWidth="1"/>
    <col min="8" max="8" width="17.7109375" bestFit="1" customWidth="1"/>
    <col min="9" max="9" width="13.85546875" bestFit="1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2"/>
      <c r="F1" s="1" t="s">
        <v>4</v>
      </c>
      <c r="G1" s="1" t="s">
        <v>5</v>
      </c>
    </row>
    <row r="2" spans="1:12">
      <c r="A2" t="s">
        <v>6</v>
      </c>
      <c r="B2">
        <v>1</v>
      </c>
      <c r="C2" s="3">
        <v>564</v>
      </c>
      <c r="D2" s="3">
        <f t="shared" ref="D2:D11" si="0">B2*C2</f>
        <v>564</v>
      </c>
      <c r="E2" s="3"/>
      <c r="F2" s="3">
        <v>168</v>
      </c>
      <c r="G2" s="3">
        <f t="shared" ref="G2:G11" si="1">B2*F2</f>
        <v>168</v>
      </c>
    </row>
    <row r="3" spans="1:12">
      <c r="A3" t="s">
        <v>7</v>
      </c>
      <c r="B3">
        <v>1</v>
      </c>
      <c r="C3" s="3">
        <v>372</v>
      </c>
      <c r="D3" s="3">
        <f t="shared" si="0"/>
        <v>372</v>
      </c>
      <c r="E3" s="3"/>
      <c r="F3" s="3">
        <v>168</v>
      </c>
      <c r="G3" s="3">
        <f t="shared" si="1"/>
        <v>168</v>
      </c>
    </row>
    <row r="4" spans="1:12">
      <c r="A4" t="s">
        <v>8</v>
      </c>
      <c r="B4">
        <v>2</v>
      </c>
      <c r="C4" s="3">
        <v>397.2</v>
      </c>
      <c r="D4" s="3">
        <f t="shared" si="0"/>
        <v>794.4</v>
      </c>
      <c r="E4" s="3"/>
      <c r="F4" s="3">
        <v>352</v>
      </c>
      <c r="G4" s="3">
        <f t="shared" si="1"/>
        <v>704</v>
      </c>
    </row>
    <row r="5" spans="1:12">
      <c r="A5" t="s">
        <v>9</v>
      </c>
      <c r="B5">
        <v>1</v>
      </c>
      <c r="C5" s="3">
        <v>350</v>
      </c>
      <c r="D5" s="3">
        <f t="shared" si="0"/>
        <v>350</v>
      </c>
      <c r="E5" s="3"/>
      <c r="F5" s="3">
        <v>126</v>
      </c>
      <c r="G5" s="3">
        <f t="shared" si="1"/>
        <v>126</v>
      </c>
    </row>
    <row r="6" spans="1:12">
      <c r="A6" t="s">
        <v>10</v>
      </c>
      <c r="B6">
        <v>4</v>
      </c>
      <c r="C6" s="3">
        <v>30</v>
      </c>
      <c r="D6" s="3">
        <f t="shared" si="0"/>
        <v>120</v>
      </c>
      <c r="E6" s="3"/>
      <c r="F6" s="3">
        <v>21</v>
      </c>
      <c r="G6" s="3">
        <f t="shared" si="1"/>
        <v>84</v>
      </c>
    </row>
    <row r="7" spans="1:12">
      <c r="A7" t="s">
        <v>11</v>
      </c>
      <c r="B7">
        <v>4</v>
      </c>
      <c r="C7" s="3">
        <v>252</v>
      </c>
      <c r="D7" s="3">
        <f t="shared" si="0"/>
        <v>1008</v>
      </c>
      <c r="E7" s="3"/>
      <c r="F7" s="3">
        <v>84</v>
      </c>
      <c r="G7" s="3">
        <f t="shared" si="1"/>
        <v>336</v>
      </c>
    </row>
    <row r="8" spans="1:12">
      <c r="A8" t="s">
        <v>12</v>
      </c>
      <c r="B8">
        <v>4</v>
      </c>
      <c r="C8" s="3">
        <v>165</v>
      </c>
      <c r="D8" s="3">
        <f t="shared" si="0"/>
        <v>660</v>
      </c>
      <c r="E8" s="3"/>
      <c r="F8" s="3">
        <v>64</v>
      </c>
      <c r="G8" s="3">
        <f t="shared" si="1"/>
        <v>256</v>
      </c>
    </row>
    <row r="9" spans="1:12">
      <c r="A9" t="s">
        <v>13</v>
      </c>
      <c r="B9">
        <v>6</v>
      </c>
      <c r="C9" s="3">
        <v>48</v>
      </c>
      <c r="D9" s="3">
        <f t="shared" si="0"/>
        <v>288</v>
      </c>
      <c r="E9" s="3"/>
      <c r="F9" s="3">
        <v>64</v>
      </c>
      <c r="G9" s="3">
        <f t="shared" si="1"/>
        <v>384</v>
      </c>
    </row>
    <row r="10" spans="1:12">
      <c r="A10" t="s">
        <v>14</v>
      </c>
      <c r="B10">
        <v>6</v>
      </c>
      <c r="C10" s="3">
        <v>23</v>
      </c>
      <c r="D10" s="3">
        <f t="shared" si="0"/>
        <v>138</v>
      </c>
      <c r="E10" s="3"/>
      <c r="F10" s="3">
        <v>45</v>
      </c>
      <c r="G10" s="3">
        <f t="shared" si="1"/>
        <v>270</v>
      </c>
    </row>
    <row r="11" spans="1:12">
      <c r="A11" t="s">
        <v>15</v>
      </c>
      <c r="B11">
        <v>6</v>
      </c>
      <c r="C11" s="3">
        <v>43</v>
      </c>
      <c r="D11" s="3">
        <f t="shared" si="0"/>
        <v>258</v>
      </c>
      <c r="E11" s="3"/>
      <c r="F11" s="3">
        <v>64</v>
      </c>
      <c r="G11" s="3">
        <f t="shared" si="1"/>
        <v>384</v>
      </c>
    </row>
    <row r="12" spans="1:12">
      <c r="C12" s="3"/>
      <c r="D12" s="3"/>
      <c r="E12" s="3"/>
      <c r="F12" s="3"/>
      <c r="G12" s="3"/>
    </row>
    <row r="13" spans="1:12">
      <c r="C13" s="3"/>
      <c r="D13" s="4">
        <f>SUM(D2:D11)</f>
        <v>4552.3999999999996</v>
      </c>
      <c r="E13" s="4"/>
      <c r="F13" s="4"/>
      <c r="G13" s="4">
        <f>SUM(G2:G11)</f>
        <v>2880</v>
      </c>
    </row>
    <row r="14" spans="1:12">
      <c r="C14" s="3"/>
      <c r="D14" s="4"/>
      <c r="E14" s="4"/>
      <c r="F14" s="4"/>
      <c r="G14" s="4"/>
    </row>
    <row r="15" spans="1:12">
      <c r="E15" s="7" t="s">
        <v>28</v>
      </c>
      <c r="H15" s="5" t="s">
        <v>21</v>
      </c>
      <c r="I15" s="5" t="s">
        <v>22</v>
      </c>
      <c r="K15" s="5" t="s">
        <v>29</v>
      </c>
    </row>
    <row r="16" spans="1:12">
      <c r="A16" s="13" t="s">
        <v>16</v>
      </c>
      <c r="B16">
        <v>8</v>
      </c>
      <c r="C16" s="3">
        <v>370</v>
      </c>
      <c r="D16" s="3">
        <f t="shared" ref="D16:D20" si="2">B16*C16</f>
        <v>2960</v>
      </c>
      <c r="E16" s="8">
        <v>4</v>
      </c>
      <c r="F16" s="6">
        <f>E16*42</f>
        <v>168</v>
      </c>
      <c r="G16" s="6">
        <f>B16*F16</f>
        <v>1344</v>
      </c>
      <c r="H16" s="6">
        <f>298.89*0.93</f>
        <v>277.96769999999998</v>
      </c>
      <c r="I16" s="6">
        <f>B16*H16</f>
        <v>2223.7415999999998</v>
      </c>
      <c r="K16">
        <f>B16*E16</f>
        <v>32</v>
      </c>
      <c r="L16" s="5" t="s">
        <v>24</v>
      </c>
    </row>
    <row r="17" spans="1:12">
      <c r="A17" s="13" t="s">
        <v>17</v>
      </c>
      <c r="B17">
        <v>8</v>
      </c>
      <c r="C17">
        <v>30</v>
      </c>
      <c r="D17" s="3">
        <f t="shared" si="2"/>
        <v>240</v>
      </c>
      <c r="E17" s="8">
        <v>0.1</v>
      </c>
      <c r="F17" s="6">
        <f t="shared" ref="F17:F20" si="3">E17*42</f>
        <v>4.2</v>
      </c>
      <c r="G17" s="6">
        <f t="shared" ref="G17:G20" si="4">B17*F17</f>
        <v>33.6</v>
      </c>
      <c r="H17" s="6">
        <f>23.25*0.93</f>
        <v>21.622500000000002</v>
      </c>
      <c r="I17" s="6">
        <f t="shared" ref="I17:I20" si="5">B17*H17</f>
        <v>172.98000000000002</v>
      </c>
      <c r="K17">
        <f>B17*E17</f>
        <v>0.8</v>
      </c>
      <c r="L17" s="5" t="s">
        <v>25</v>
      </c>
    </row>
    <row r="18" spans="1:12">
      <c r="A18" s="13" t="s">
        <v>18</v>
      </c>
      <c r="B18">
        <v>8</v>
      </c>
      <c r="C18">
        <v>180</v>
      </c>
      <c r="D18" s="3">
        <f t="shared" si="2"/>
        <v>1440</v>
      </c>
      <c r="E18" s="8">
        <v>0.1</v>
      </c>
      <c r="F18" s="6">
        <f t="shared" si="3"/>
        <v>4.2</v>
      </c>
      <c r="G18" s="6">
        <f t="shared" si="4"/>
        <v>33.6</v>
      </c>
      <c r="H18" s="6">
        <f>135*0.93</f>
        <v>125.55000000000001</v>
      </c>
      <c r="I18" s="6">
        <f t="shared" si="5"/>
        <v>1004.4000000000001</v>
      </c>
      <c r="K18">
        <f>B18*E18</f>
        <v>0.8</v>
      </c>
      <c r="L18" t="s">
        <v>26</v>
      </c>
    </row>
    <row r="19" spans="1:12">
      <c r="A19" s="13" t="s">
        <v>19</v>
      </c>
      <c r="B19">
        <v>8</v>
      </c>
      <c r="C19">
        <v>350</v>
      </c>
      <c r="D19" s="3">
        <f t="shared" si="2"/>
        <v>2800</v>
      </c>
      <c r="E19" s="8">
        <v>2</v>
      </c>
      <c r="F19" s="6">
        <f t="shared" si="3"/>
        <v>84</v>
      </c>
      <c r="G19" s="6">
        <f t="shared" si="4"/>
        <v>672</v>
      </c>
      <c r="H19" s="6">
        <f>262.5*0.93</f>
        <v>244.125</v>
      </c>
      <c r="I19" s="6">
        <f t="shared" si="5"/>
        <v>1953</v>
      </c>
      <c r="K19">
        <f>B19*E19</f>
        <v>16</v>
      </c>
      <c r="L19" t="s">
        <v>23</v>
      </c>
    </row>
    <row r="20" spans="1:12">
      <c r="A20" s="13" t="s">
        <v>20</v>
      </c>
      <c r="B20">
        <v>8</v>
      </c>
      <c r="C20">
        <v>70</v>
      </c>
      <c r="D20" s="3">
        <f t="shared" si="2"/>
        <v>560</v>
      </c>
      <c r="E20" s="8">
        <v>0.5</v>
      </c>
      <c r="F20" s="6">
        <f t="shared" si="3"/>
        <v>21</v>
      </c>
      <c r="G20" s="6">
        <f t="shared" si="4"/>
        <v>168</v>
      </c>
      <c r="H20" s="6">
        <f>52.5*0.93</f>
        <v>48.825000000000003</v>
      </c>
      <c r="I20" s="6">
        <f t="shared" si="5"/>
        <v>390.6</v>
      </c>
      <c r="K20">
        <f>B20*E20</f>
        <v>4</v>
      </c>
      <c r="L20" s="5" t="s">
        <v>27</v>
      </c>
    </row>
    <row r="21" spans="1:12">
      <c r="D21" s="4">
        <f>SUM(D16:D20)</f>
        <v>8000</v>
      </c>
      <c r="G21" s="4">
        <f>SUM(G16:G20)</f>
        <v>2251.1999999999998</v>
      </c>
      <c r="I21" s="4">
        <f>SUM(I16:I20)</f>
        <v>5744.7216000000008</v>
      </c>
      <c r="K21" s="2">
        <f>SUM(K16:K20)</f>
        <v>53.599999999999994</v>
      </c>
    </row>
    <row r="22" spans="1:12">
      <c r="J22" s="10" t="s">
        <v>30</v>
      </c>
      <c r="K22" s="11">
        <f>ROUNDUP(K21/8/2,2)</f>
        <v>3.35</v>
      </c>
    </row>
    <row r="25" spans="1:12">
      <c r="H25" s="9" t="s">
        <v>34</v>
      </c>
      <c r="I25" s="14">
        <f>(2*8*16+2*7+2*100*0.3)*2</f>
        <v>660</v>
      </c>
    </row>
    <row r="26" spans="1:12">
      <c r="H26" s="9" t="s">
        <v>35</v>
      </c>
      <c r="I26" s="14">
        <f>(2*8*16+2*7)*2+2*520*0.3+2*35.9+2*25+60</f>
        <v>1033.8</v>
      </c>
    </row>
    <row r="27" spans="1:12">
      <c r="H27" s="9" t="s">
        <v>31</v>
      </c>
      <c r="I27" s="6">
        <f>I25+I26</f>
        <v>1693.8</v>
      </c>
    </row>
    <row r="29" spans="1:12">
      <c r="H29" s="9" t="s">
        <v>36</v>
      </c>
      <c r="I29" s="12">
        <f>D21+G21</f>
        <v>10251.200000000001</v>
      </c>
    </row>
    <row r="30" spans="1:12">
      <c r="H30" s="9" t="s">
        <v>37</v>
      </c>
      <c r="I30" s="12">
        <f>I29*(1-J30)</f>
        <v>9086.654803622183</v>
      </c>
      <c r="J30" s="16">
        <f>(423612-375489.31)/423612</f>
        <v>0.11360086588670765</v>
      </c>
    </row>
    <row r="31" spans="1:12">
      <c r="H31" s="9" t="s">
        <v>32</v>
      </c>
      <c r="I31" s="12">
        <f>I21+I27</f>
        <v>7438.5216000000009</v>
      </c>
    </row>
    <row r="32" spans="1:12">
      <c r="H32" s="9" t="s">
        <v>33</v>
      </c>
      <c r="I32" s="12">
        <f>I30-I31</f>
        <v>1648.133203622182</v>
      </c>
      <c r="J32" s="15">
        <f>I32/I29</f>
        <v>0.16077466088089024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michele.palazzini</dc:creator>
  <cp:lastModifiedBy>utente</cp:lastModifiedBy>
  <dcterms:created xsi:type="dcterms:W3CDTF">2020-07-03T15:22:20Z</dcterms:created>
  <dcterms:modified xsi:type="dcterms:W3CDTF">2022-06-10T15:59:04Z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2057-11.2.0.9281</vt:lpwstr>
  </property>
</Properties>
</file>